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ate1904="1"/>
  <mc:AlternateContent xmlns:mc="http://schemas.openxmlformats.org/markup-compatibility/2006">
    <mc:Choice Requires="x15">
      <x15ac:absPath xmlns:x15ac="http://schemas.microsoft.com/office/spreadsheetml/2010/11/ac" url="D:\working\waccache\BN1NEPF00012A5C\EXCELCNV\47ba9cfd-1fe8-46f3-88b6-8d2d36f7f402\"/>
    </mc:Choice>
  </mc:AlternateContent>
  <xr:revisionPtr revIDLastSave="0" documentId="8_{BD208F0B-7522-4479-A044-BD52FA20AD46}" xr6:coauthVersionLast="47" xr6:coauthVersionMax="47" xr10:uidLastSave="{00000000-0000-0000-0000-000000000000}"/>
  <bookViews>
    <workbookView xWindow="-60" yWindow="-60" windowWidth="15480" windowHeight="11640" xr2:uid="{70706FD0-4E3F-48CD-82F1-17F3A3DC7F0B}"/>
  </bookViews>
  <sheets>
    <sheet name="Read me" sheetId="3" r:id="rId1"/>
    <sheet name="N-Factor Calculato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G4" i="2"/>
  <c r="H4" i="2"/>
  <c r="D5" i="2"/>
  <c r="G5" i="2"/>
  <c r="D6" i="2"/>
  <c r="G6" i="2"/>
  <c r="H6" i="2"/>
  <c r="D7" i="2"/>
  <c r="G7" i="2"/>
  <c r="H7" i="2"/>
  <c r="D8" i="2"/>
  <c r="I8" i="2"/>
  <c r="J8" i="2"/>
  <c r="G8" i="2"/>
  <c r="H8" i="2"/>
  <c r="D9" i="2"/>
  <c r="I9" i="2"/>
  <c r="J9" i="2"/>
  <c r="G9" i="2"/>
  <c r="H9" i="2"/>
  <c r="D10" i="2"/>
  <c r="I10" i="2"/>
  <c r="J10" i="2"/>
  <c r="G10" i="2"/>
  <c r="H10" i="2"/>
  <c r="D11" i="2"/>
  <c r="G11" i="2"/>
  <c r="D12" i="2"/>
  <c r="I12" i="2"/>
  <c r="J12" i="2"/>
  <c r="G12" i="2"/>
  <c r="H12" i="2"/>
  <c r="D13" i="2"/>
  <c r="I13" i="2"/>
  <c r="J13" i="2"/>
  <c r="G13" i="2"/>
  <c r="H13" i="2"/>
  <c r="D14" i="2"/>
  <c r="I14" i="2"/>
  <c r="J14" i="2"/>
  <c r="G14" i="2"/>
  <c r="H14" i="2"/>
  <c r="D15" i="2"/>
  <c r="I15" i="2"/>
  <c r="J15" i="2"/>
  <c r="G15" i="2"/>
  <c r="H15" i="2"/>
  <c r="D16" i="2"/>
  <c r="G16" i="2"/>
  <c r="H16" i="2"/>
  <c r="D17" i="2"/>
  <c r="G17" i="2"/>
  <c r="H17" i="2"/>
  <c r="D18" i="2"/>
  <c r="G18" i="2"/>
  <c r="H18" i="2"/>
  <c r="D19" i="2"/>
  <c r="G19" i="2"/>
  <c r="H19" i="2"/>
  <c r="D20" i="2"/>
  <c r="G20" i="2"/>
  <c r="H20" i="2"/>
  <c r="D21" i="2"/>
  <c r="G21" i="2"/>
  <c r="H21" i="2"/>
  <c r="E22" i="2"/>
  <c r="E26" i="2"/>
  <c r="I21" i="2"/>
  <c r="J21" i="2"/>
  <c r="I19" i="2"/>
  <c r="J19" i="2"/>
  <c r="I11" i="2"/>
  <c r="I7" i="2"/>
  <c r="J7" i="2"/>
  <c r="I5" i="2"/>
  <c r="I20" i="2"/>
  <c r="J20" i="2"/>
  <c r="I18" i="2"/>
  <c r="J18" i="2"/>
  <c r="I16" i="2"/>
  <c r="J16" i="2"/>
  <c r="I6" i="2"/>
  <c r="J6" i="2"/>
  <c r="I4" i="2"/>
  <c r="J4" i="2"/>
  <c r="H11" i="2"/>
  <c r="J11" i="2"/>
  <c r="J5" i="2"/>
  <c r="J23" i="2"/>
  <c r="H5" i="2"/>
  <c r="I17" i="2"/>
  <c r="J17" i="2"/>
  <c r="J22" i="2"/>
  <c r="J25" i="2"/>
  <c r="J24" i="2"/>
  <c r="J26" i="2"/>
  <c r="J27" i="2"/>
  <c r="J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Scarlata</author>
  </authors>
  <commentList>
    <comment ref="I28" authorId="0" shapeId="0" xr:uid="{A37D3FE6-1EDB-4FE9-A4FB-0187A28C66E9}">
      <text>
        <r>
          <rPr>
            <sz val="8"/>
            <color indexed="81"/>
            <rFont val="Tahoma"/>
          </rPr>
          <t>The N-factor is estimated by the average of ka and kp. Theplausible error is the range described by k1 and k2.</t>
        </r>
      </text>
    </comment>
  </commentList>
</comments>
</file>

<file path=xl/sharedStrings.xml><?xml version="1.0" encoding="utf-8"?>
<sst xmlns="http://schemas.openxmlformats.org/spreadsheetml/2006/main" count="42" uniqueCount="42">
  <si>
    <t>Sample Name</t>
  </si>
  <si>
    <t>Enter AA profile here</t>
  </si>
  <si>
    <t>E</t>
  </si>
  <si>
    <t>D</t>
  </si>
  <si>
    <t xml:space="preserve">Amino Acid </t>
  </si>
  <si>
    <t>AA mol weight</t>
  </si>
  <si>
    <t>Anhydro AA weight</t>
  </si>
  <si>
    <t>% dry weight</t>
  </si>
  <si>
    <t>%N in AA</t>
  </si>
  <si>
    <t>%N in AAA</t>
  </si>
  <si>
    <t xml:space="preserve">weighted %N </t>
  </si>
  <si>
    <t>% AAA in dry Sample</t>
  </si>
  <si>
    <t>% N in AAA</t>
  </si>
  <si>
    <t>Alanine</t>
  </si>
  <si>
    <t>Arginine</t>
  </si>
  <si>
    <t>Aspartic acid</t>
  </si>
  <si>
    <t>Cysteine</t>
  </si>
  <si>
    <t>Glutamic acid</t>
  </si>
  <si>
    <t>Glycine</t>
  </si>
  <si>
    <t>Histidine</t>
  </si>
  <si>
    <t>Isoleucine</t>
  </si>
  <si>
    <t>Leucine</t>
  </si>
  <si>
    <t>Lysine</t>
  </si>
  <si>
    <t>Methionine</t>
  </si>
  <si>
    <t>Phenylalnine</t>
  </si>
  <si>
    <t>Proline</t>
  </si>
  <si>
    <t>Serine</t>
  </si>
  <si>
    <t>Threonine</t>
  </si>
  <si>
    <t>Tryptophan</t>
  </si>
  <si>
    <t>Tyrosine</t>
  </si>
  <si>
    <t>Valine</t>
  </si>
  <si>
    <t>Crude Protein (wt%)</t>
  </si>
  <si>
    <r>
      <t>S</t>
    </r>
    <r>
      <rPr>
        <b/>
        <sz val="12"/>
        <rFont val="Geneva"/>
      </rPr>
      <t xml:space="preserve"> E</t>
    </r>
    <r>
      <rPr>
        <b/>
        <vertAlign val="subscript"/>
        <sz val="12"/>
        <rFont val="Geneva"/>
      </rPr>
      <t>i =</t>
    </r>
  </si>
  <si>
    <t>%N w/w (from combustion or Kjeldahl method)</t>
  </si>
  <si>
    <r>
      <t>S</t>
    </r>
    <r>
      <rPr>
        <b/>
        <sz val="12"/>
        <rFont val="Geneva"/>
      </rPr>
      <t xml:space="preserve"> D</t>
    </r>
    <r>
      <rPr>
        <b/>
        <vertAlign val="subscript"/>
        <sz val="12"/>
        <rFont val="Geneva"/>
      </rPr>
      <t>i =</t>
    </r>
  </si>
  <si>
    <r>
      <t>k</t>
    </r>
    <r>
      <rPr>
        <b/>
        <vertAlign val="subscript"/>
        <sz val="12"/>
        <rFont val="Geneva"/>
      </rPr>
      <t>A (N-factor maximum upper limit)</t>
    </r>
    <r>
      <rPr>
        <b/>
        <sz val="12"/>
        <rFont val="Geneva"/>
      </rPr>
      <t>=</t>
    </r>
  </si>
  <si>
    <t>% Ammonia w/w (from 2 hour, 3N HCl hydrolysis)</t>
  </si>
  <si>
    <r>
      <t>k</t>
    </r>
    <r>
      <rPr>
        <b/>
        <vertAlign val="subscript"/>
        <sz val="12"/>
        <rFont val="Geneva"/>
      </rPr>
      <t>P (N-factor minimum lower limit)</t>
    </r>
    <r>
      <rPr>
        <b/>
        <sz val="12"/>
        <rFont val="Geneva"/>
      </rPr>
      <t>=</t>
    </r>
  </si>
  <si>
    <t>Amide N% w/w =</t>
  </si>
  <si>
    <t>k1 (N-factor plausible upper limit)=</t>
  </si>
  <si>
    <t>k2 (N-factor plausible lower limit)=</t>
  </si>
  <si>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</sst>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0">
    <font>
      <sz val="9"/>
      <name val="Geneva"/>
    </font>
    <font>
      <b/>
      <sz val="9"/>
      <name val="Geneva"/>
    </font>
    <font>
      <sz val="9"/>
      <name val="Geneva"/>
    </font>
    <font>
      <b/>
      <sz val="12"/>
      <name val="Geneva"/>
    </font>
    <font>
      <b/>
      <vertAlign val="subscript"/>
      <sz val="12"/>
      <name val="Geneva"/>
    </font>
    <font>
      <u/>
      <sz val="9"/>
      <name val="Geneva"/>
    </font>
    <font>
      <b/>
      <sz val="12"/>
      <name val="Symbol"/>
      <family val="1"/>
      <charset val="2"/>
    </font>
    <font>
      <sz val="12"/>
      <name val="Geneva"/>
    </font>
    <font>
      <sz val="10"/>
      <name val="Geneva"/>
    </font>
    <font>
      <sz val="8"/>
      <color indexed="81"/>
      <name val="Tahoma"/>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3" fillId="0" borderId="1" xfId="0" applyFont="1" applyFill="1" applyBorder="1" applyProtection="1"/>
    <xf numFmtId="0" fontId="0" fillId="0" borderId="2" xfId="0" applyFill="1" applyBorder="1" applyProtection="1"/>
    <xf numFmtId="0" fontId="0" fillId="0" borderId="3" xfId="0" applyFill="1" applyBorder="1" applyProtection="1"/>
    <xf numFmtId="0" fontId="0" fillId="0" borderId="0" xfId="0" applyProtection="1"/>
    <xf numFmtId="0" fontId="0" fillId="0" borderId="4" xfId="0" applyFill="1" applyBorder="1" applyAlignment="1" applyProtection="1"/>
    <xf numFmtId="0" fontId="0" fillId="0" borderId="0" xfId="0" applyFill="1" applyBorder="1" applyAlignment="1" applyProtection="1"/>
    <xf numFmtId="0" fontId="0" fillId="0" borderId="0" xfId="0" applyFill="1" applyBorder="1" applyProtection="1"/>
    <xf numFmtId="0" fontId="1" fillId="0" borderId="5" xfId="0" applyFont="1" applyFill="1" applyBorder="1" applyAlignment="1" applyProtection="1">
      <alignment horizontal="center"/>
    </xf>
    <xf numFmtId="0" fontId="0" fillId="0" borderId="4" xfId="0" applyFill="1" applyBorder="1" applyAlignment="1" applyProtection="1">
      <alignment horizontal="center"/>
    </xf>
    <xf numFmtId="0" fontId="5" fillId="0" borderId="0" xfId="0" applyFont="1" applyFill="1" applyBorder="1" applyAlignment="1" applyProtection="1">
      <alignment horizontal="center"/>
    </xf>
    <xf numFmtId="0" fontId="5" fillId="0" borderId="5" xfId="0" applyFont="1" applyFill="1" applyBorder="1" applyAlignment="1" applyProtection="1">
      <alignment horizontal="center"/>
    </xf>
    <xf numFmtId="0" fontId="0" fillId="0" borderId="4" xfId="0" applyFill="1" applyBorder="1" applyAlignment="1" applyProtection="1">
      <alignment horizontal="right"/>
    </xf>
    <xf numFmtId="0" fontId="0" fillId="0" borderId="0" xfId="0" applyFill="1" applyBorder="1" applyAlignment="1" applyProtection="1">
      <alignment horizontal="center"/>
    </xf>
    <xf numFmtId="2" fontId="0" fillId="0" borderId="0" xfId="0" applyNumberFormat="1" applyFill="1" applyBorder="1" applyAlignment="1" applyProtection="1">
      <alignment horizontal="center"/>
    </xf>
    <xf numFmtId="164" fontId="0" fillId="0" borderId="0" xfId="0" applyNumberFormat="1" applyFill="1" applyBorder="1" applyAlignment="1" applyProtection="1">
      <alignment horizontal="center"/>
    </xf>
    <xf numFmtId="2" fontId="0" fillId="0" borderId="5" xfId="0" applyNumberFormat="1" applyFill="1" applyBorder="1" applyAlignment="1" applyProtection="1">
      <alignment horizontal="center"/>
    </xf>
    <xf numFmtId="0" fontId="0" fillId="0" borderId="4" xfId="0" applyFill="1" applyBorder="1" applyProtection="1"/>
    <xf numFmtId="0" fontId="0" fillId="0" borderId="0" xfId="0" applyFill="1" applyBorder="1" applyAlignment="1" applyProtection="1">
      <alignment horizontal="right"/>
    </xf>
    <xf numFmtId="165" fontId="0" fillId="0" borderId="0" xfId="0" applyNumberFormat="1" applyFill="1" applyBorder="1" applyAlignment="1" applyProtection="1">
      <alignment horizontal="center"/>
    </xf>
    <xf numFmtId="0" fontId="6" fillId="0" borderId="1" xfId="0" quotePrefix="1" applyFont="1" applyFill="1" applyBorder="1" applyAlignment="1" applyProtection="1">
      <alignment horizontal="right"/>
    </xf>
    <xf numFmtId="165" fontId="7" fillId="0" borderId="3" xfId="0" applyNumberFormat="1" applyFont="1" applyFill="1" applyBorder="1" applyAlignment="1" applyProtection="1">
      <alignment horizontal="center"/>
    </xf>
    <xf numFmtId="0" fontId="6" fillId="0" borderId="6" xfId="0" quotePrefix="1" applyFont="1" applyFill="1" applyBorder="1" applyAlignment="1" applyProtection="1">
      <alignment horizontal="right"/>
    </xf>
    <xf numFmtId="165" fontId="7" fillId="0" borderId="7" xfId="0" applyNumberFormat="1" applyFont="1" applyFill="1" applyBorder="1" applyAlignment="1" applyProtection="1">
      <alignment horizontal="center"/>
    </xf>
    <xf numFmtId="0" fontId="1" fillId="0" borderId="0" xfId="0" applyFont="1" applyFill="1" applyBorder="1" applyAlignment="1" applyProtection="1">
      <alignment horizontal="right"/>
    </xf>
    <xf numFmtId="0" fontId="8" fillId="0" borderId="0" xfId="0" applyFont="1" applyFill="1" applyBorder="1" applyProtection="1"/>
    <xf numFmtId="0" fontId="8" fillId="0" borderId="0" xfId="0" applyFont="1" applyFill="1" applyBorder="1" applyAlignment="1" applyProtection="1">
      <alignment horizontal="right"/>
    </xf>
    <xf numFmtId="165" fontId="7" fillId="0" borderId="5" xfId="0" applyNumberFormat="1" applyFont="1" applyFill="1" applyBorder="1" applyAlignment="1" applyProtection="1">
      <alignment horizontal="center"/>
    </xf>
    <xf numFmtId="0" fontId="0" fillId="0" borderId="6" xfId="0" applyFill="1" applyBorder="1" applyProtection="1"/>
    <xf numFmtId="0" fontId="0" fillId="0" borderId="8" xfId="0" applyFill="1" applyBorder="1" applyProtection="1"/>
    <xf numFmtId="0" fontId="3" fillId="2" borderId="9" xfId="0" applyFont="1" applyFill="1" applyBorder="1" applyAlignment="1" applyProtection="1">
      <alignment horizontal="right"/>
    </xf>
    <xf numFmtId="165" fontId="7" fillId="2" borderId="10" xfId="0" applyNumberFormat="1" applyFont="1" applyFill="1" applyBorder="1" applyAlignment="1" applyProtection="1">
      <alignment horizontal="center"/>
    </xf>
    <xf numFmtId="0" fontId="0" fillId="3" borderId="11" xfId="0" applyFill="1" applyBorder="1" applyProtection="1">
      <protection locked="0"/>
    </xf>
    <xf numFmtId="0" fontId="1" fillId="3" borderId="11"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2" fontId="0" fillId="3" borderId="11" xfId="0" applyNumberFormat="1" applyFill="1" applyBorder="1" applyAlignment="1" applyProtection="1">
      <alignment horizontal="center"/>
      <protection locked="0"/>
    </xf>
    <xf numFmtId="2" fontId="0" fillId="0" borderId="0" xfId="0" applyNumberFormat="1" applyFill="1" applyBorder="1" applyAlignment="1" applyProtection="1">
      <alignment horizontal="center"/>
      <protection locked="0"/>
    </xf>
    <xf numFmtId="0" fontId="2" fillId="3" borderId="11" xfId="0" applyFont="1" applyFill="1" applyBorder="1" applyAlignment="1" applyProtection="1">
      <alignment horizontal="center" vertical="center" wrapText="1"/>
    </xf>
    <xf numFmtId="0" fontId="1"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0" fillId="0" borderId="0" xfId="0" applyAlignment="1">
      <alignment horizontal="center"/>
    </xf>
    <xf numFmtId="0" fontId="1" fillId="0" borderId="0"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38100</xdr:colOff>
      <xdr:row>42</xdr:row>
      <xdr:rowOff>15240</xdr:rowOff>
    </xdr:to>
    <xdr:sp macro="" textlink="">
      <xdr:nvSpPr>
        <xdr:cNvPr id="2" name="Text Box 1">
          <a:extLst>
            <a:ext uri="{FF2B5EF4-FFF2-40B4-BE49-F238E27FC236}">
              <a16:creationId xmlns:a16="http://schemas.microsoft.com/office/drawing/2014/main" id="{67FD4518-3A89-D15A-23B5-E05150D95519}"/>
            </a:ext>
          </a:extLst>
        </xdr:cNvPr>
        <xdr:cNvSpPr txBox="1">
          <a:spLocks noChangeArrowheads="1"/>
        </xdr:cNvSpPr>
      </xdr:nvSpPr>
      <xdr:spPr bwMode="auto">
        <a:xfrm>
          <a:off x="0" y="0"/>
          <a:ext cx="8267700" cy="6096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US" sz="1100" b="0" i="0">
              <a:effectLst/>
              <a:latin typeface="+mn-lt"/>
              <a:ea typeface="+mn-ea"/>
              <a:cs typeface="+mn-cs"/>
            </a:rPr>
            <a:t>Disclaimer</a:t>
          </a:r>
        </a:p>
        <a:p>
          <a:r>
            <a:rPr lang="en-US" sz="1100" b="0" i="0">
              <a:effectLst/>
              <a:latin typeface="+mn-lt"/>
              <a:ea typeface="+mn-ea"/>
              <a:cs typeface="+mn-cs"/>
            </a:rPr>
            <a:t>The National Laboratory of the Rockies (NLR) is operated for the U.S. Department of Energy (DOE) by Alliance for Energy Innovation, LLC ("Alliance").</a:t>
          </a:r>
        </a:p>
        <a:p>
          <a:r>
            <a:rPr lang="en-US" sz="1100" b="0" i="0">
              <a:effectLst/>
              <a:latin typeface="+mn-lt"/>
              <a:ea typeface="+mn-ea"/>
              <a:cs typeface="+mn-cs"/>
            </a:rPr>
            <a: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a:t>
          </a:r>
        </a:p>
        <a:p>
          <a:r>
            <a:rPr lang="en-US" sz="1100" b="0" i="0">
              <a:effectLst/>
              <a:latin typeface="+mn-lt"/>
              <a:ea typeface="+mn-ea"/>
              <a:cs typeface="+mn-cs"/>
            </a:rPr>
            <a: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1" i="0" u="none" strike="noStrike" baseline="0">
              <a:solidFill>
                <a:srgbClr val="000000"/>
              </a:solidFill>
              <a:latin typeface="Geneva"/>
            </a:rPr>
            <a:t>Instructions for use:</a:t>
          </a:r>
          <a:endParaRPr lang="en-US" sz="900" b="0" i="0" u="none" strike="noStrike" baseline="0">
            <a:solidFill>
              <a:srgbClr val="000000"/>
            </a:solidFill>
            <a:latin typeface="Geneva"/>
          </a:endParaRP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This workbook is intended for use in conjunction with National Laboratory of the Rockies (NLR) approved Laboratory Analytical Procedures (LAPs) only.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Cells highlighted in blue are areas where values or information should be entered.</a:t>
          </a:r>
        </a:p>
        <a:p>
          <a:pPr algn="l" rtl="0">
            <a:lnSpc>
              <a:spcPts val="900"/>
            </a:lnSpc>
            <a:defRPr sz="1000"/>
          </a:pPr>
          <a:r>
            <a:rPr lang="en-US" sz="900" b="0" i="0" u="none" strike="noStrike" baseline="0">
              <a:solidFill>
                <a:srgbClr val="000000"/>
              </a:solidFill>
              <a:latin typeface="Geneva"/>
            </a:rPr>
            <a:t>- Cells in white are calculations or references that should not be changed unless necessary.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The pages in this workbook are locked to protect the integrity of the workbook.  Many of the cells contain calculations that can be inadvertently changed or copied over.  To unlock a sheet, choose the Tools option from the menu, choose Protection, and highlight the Unprotect Sheet option.  This will unlock all of the cells in the page.  Unlocking is not recommended unless product specific changes must be made.</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r>
            <a:rPr lang="en-US" sz="900" b="0" i="0" u="none" strike="noStrike" baseline="0">
              <a:solidFill>
                <a:srgbClr val="000000"/>
              </a:solidFill>
              <a:latin typeface="Geneva"/>
            </a:rPr>
            <a:t>- This workbook may be distributed to other organizations in its original form only.</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endParaRPr lang="en-US" sz="900" b="0" i="0" u="none" strike="noStrike" baseline="0">
            <a:solidFill>
              <a:srgbClr val="000000"/>
            </a:solidFill>
            <a:latin typeface="Genev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8</xdr:col>
      <xdr:colOff>310491</xdr:colOff>
      <xdr:row>1</xdr:row>
      <xdr:rowOff>0</xdr:rowOff>
    </xdr:to>
    <xdr:sp macro="" textlink="">
      <xdr:nvSpPr>
        <xdr:cNvPr id="1049" name="Rectangle 25">
          <a:extLst>
            <a:ext uri="{FF2B5EF4-FFF2-40B4-BE49-F238E27FC236}">
              <a16:creationId xmlns:a16="http://schemas.microsoft.com/office/drawing/2014/main" id="{8D98D20F-32CA-3E71-3D91-B526F87100FC}"/>
            </a:ext>
          </a:extLst>
        </xdr:cNvPr>
        <xdr:cNvSpPr>
          <a:spLocks noChangeArrowheads="1"/>
        </xdr:cNvSpPr>
      </xdr:nvSpPr>
      <xdr:spPr bwMode="auto">
        <a:xfrm>
          <a:off x="3000375" y="0"/>
          <a:ext cx="4629150" cy="200025"/>
        </a:xfrm>
        <a:prstGeom prst="rect">
          <a:avLst/>
        </a:prstGeom>
        <a:solidFill>
          <a:srgbClr val="FFFFCC"/>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Geneva"/>
            </a:rPr>
            <a:t>This sheet is used to calculate a nitrogen to protein factor, using an amino acid profile.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4D275-0938-4C37-A47E-B7105D4F056E}">
  <dimension ref="A1"/>
  <sheetViews>
    <sheetView tabSelected="1" workbookViewId="0">
      <selection activeCell="Q20" sqref="Q20"/>
    </sheetView>
  </sheetViews>
  <sheetFormatPr defaultRowHeight="12"/>
  <sheetData/>
  <sheetProtection sheet="1" objects="1" scenarios="1"/>
  <phoneticPr fontId="0"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3331B-E47F-49A0-89D3-0F3E29898564}">
  <sheetPr>
    <pageSetUpPr fitToPage="1"/>
  </sheetPr>
  <dimension ref="A1:J28"/>
  <sheetViews>
    <sheetView workbookViewId="0">
      <selection activeCell="H31" sqref="H31"/>
    </sheetView>
  </sheetViews>
  <sheetFormatPr defaultColWidth="11.42578125" defaultRowHeight="12"/>
  <cols>
    <col min="1" max="1" width="2.85546875" style="4" customWidth="1"/>
    <col min="2" max="2" width="14.42578125" style="4" customWidth="1"/>
    <col min="3" max="3" width="27.7109375" style="4" customWidth="1"/>
    <col min="4" max="4" width="17.7109375" style="4" customWidth="1"/>
    <col min="5" max="5" width="18" style="4" bestFit="1" customWidth="1"/>
    <col min="6" max="6" width="8.140625" style="4" bestFit="1" customWidth="1"/>
    <col min="7" max="7" width="9.140625" style="4" customWidth="1"/>
    <col min="8" max="8" width="11.85546875" style="4" bestFit="1" customWidth="1"/>
    <col min="9" max="9" width="17.42578125" style="4" bestFit="1" customWidth="1"/>
    <col min="10" max="10" width="9.5703125" style="4" bestFit="1" customWidth="1"/>
    <col min="11" max="16384" width="11.42578125" style="4"/>
  </cols>
  <sheetData>
    <row r="1" spans="1:10" ht="15.75">
      <c r="A1" s="1" t="s">
        <v>0</v>
      </c>
      <c r="B1" s="2"/>
      <c r="C1" s="32"/>
      <c r="D1" s="2"/>
      <c r="E1" s="2"/>
      <c r="F1" s="2"/>
      <c r="G1" s="2"/>
      <c r="H1" s="2"/>
      <c r="I1" s="2"/>
      <c r="J1" s="3"/>
    </row>
    <row r="2" spans="1:10">
      <c r="A2" s="5"/>
      <c r="B2" s="6"/>
      <c r="C2" s="7"/>
      <c r="D2" s="7"/>
      <c r="E2" s="33" t="s">
        <v>1</v>
      </c>
      <c r="F2" s="7"/>
      <c r="G2" s="7"/>
      <c r="H2" s="7"/>
      <c r="I2" s="38" t="s">
        <v>2</v>
      </c>
      <c r="J2" s="8" t="s">
        <v>3</v>
      </c>
    </row>
    <row r="3" spans="1:10">
      <c r="A3" s="9"/>
      <c r="B3" s="10" t="s">
        <v>4</v>
      </c>
      <c r="C3" s="10" t="s">
        <v>5</v>
      </c>
      <c r="D3" s="10" t="s">
        <v>6</v>
      </c>
      <c r="E3" s="34" t="s">
        <v>7</v>
      </c>
      <c r="F3" s="10" t="s">
        <v>8</v>
      </c>
      <c r="G3" s="10" t="s">
        <v>9</v>
      </c>
      <c r="H3" s="10" t="s">
        <v>10</v>
      </c>
      <c r="I3" s="10" t="s">
        <v>11</v>
      </c>
      <c r="J3" s="11" t="s">
        <v>12</v>
      </c>
    </row>
    <row r="4" spans="1:10">
      <c r="A4" s="12"/>
      <c r="B4" s="13" t="s">
        <v>13</v>
      </c>
      <c r="C4" s="13">
        <v>89.09</v>
      </c>
      <c r="D4" s="13">
        <f t="shared" ref="D4:D21" si="0">C4-18</f>
        <v>71.09</v>
      </c>
      <c r="E4" s="35">
        <v>0</v>
      </c>
      <c r="F4" s="13">
        <v>15.72</v>
      </c>
      <c r="G4" s="14">
        <f t="shared" ref="G4:G21" si="1">(C4/D4)*F4</f>
        <v>19.700306653537769</v>
      </c>
      <c r="H4" s="15">
        <f t="shared" ref="H4:H21" si="2">(E4*G4)/100</f>
        <v>0</v>
      </c>
      <c r="I4" s="14">
        <f t="shared" ref="I4:I21" si="3">E4*(D4/C4)</f>
        <v>0</v>
      </c>
      <c r="J4" s="16">
        <f t="shared" ref="J4:J21" si="4">I4*(G4/100)</f>
        <v>0</v>
      </c>
    </row>
    <row r="5" spans="1:10">
      <c r="A5" s="12"/>
      <c r="B5" s="13" t="s">
        <v>14</v>
      </c>
      <c r="C5" s="13">
        <v>174.2</v>
      </c>
      <c r="D5" s="13">
        <f t="shared" si="0"/>
        <v>156.19999999999999</v>
      </c>
      <c r="E5" s="35">
        <v>0</v>
      </c>
      <c r="F5" s="13">
        <v>32.159999999999997</v>
      </c>
      <c r="G5" s="14">
        <f t="shared" si="1"/>
        <v>35.86601792573623</v>
      </c>
      <c r="H5" s="15">
        <f t="shared" si="2"/>
        <v>0</v>
      </c>
      <c r="I5" s="14">
        <f t="shared" si="3"/>
        <v>0</v>
      </c>
      <c r="J5" s="16">
        <f t="shared" si="4"/>
        <v>0</v>
      </c>
    </row>
    <row r="6" spans="1:10">
      <c r="A6" s="17"/>
      <c r="B6" s="13" t="s">
        <v>15</v>
      </c>
      <c r="C6" s="13">
        <v>133.1</v>
      </c>
      <c r="D6" s="13">
        <f t="shared" si="0"/>
        <v>115.1</v>
      </c>
      <c r="E6" s="35">
        <v>0</v>
      </c>
      <c r="F6" s="13">
        <v>10.52</v>
      </c>
      <c r="G6" s="14">
        <f t="shared" si="1"/>
        <v>12.165178105994787</v>
      </c>
      <c r="H6" s="15">
        <f t="shared" si="2"/>
        <v>0</v>
      </c>
      <c r="I6" s="14">
        <f t="shared" si="3"/>
        <v>0</v>
      </c>
      <c r="J6" s="16">
        <f t="shared" si="4"/>
        <v>0</v>
      </c>
    </row>
    <row r="7" spans="1:10">
      <c r="A7" s="12"/>
      <c r="B7" s="13" t="s">
        <v>16</v>
      </c>
      <c r="C7" s="13">
        <v>121.06</v>
      </c>
      <c r="D7" s="13">
        <f t="shared" si="0"/>
        <v>103.06</v>
      </c>
      <c r="E7" s="35">
        <v>0</v>
      </c>
      <c r="F7" s="13">
        <v>11.56</v>
      </c>
      <c r="G7" s="14">
        <f t="shared" si="1"/>
        <v>13.579018047739181</v>
      </c>
      <c r="H7" s="15">
        <f t="shared" si="2"/>
        <v>0</v>
      </c>
      <c r="I7" s="14">
        <f t="shared" si="3"/>
        <v>0</v>
      </c>
      <c r="J7" s="16">
        <f t="shared" si="4"/>
        <v>0</v>
      </c>
    </row>
    <row r="8" spans="1:10">
      <c r="A8" s="17"/>
      <c r="B8" s="13" t="s">
        <v>17</v>
      </c>
      <c r="C8" s="13">
        <v>147.13</v>
      </c>
      <c r="D8" s="13">
        <f t="shared" si="0"/>
        <v>129.13</v>
      </c>
      <c r="E8" s="35">
        <v>0</v>
      </c>
      <c r="F8" s="13">
        <v>9.52</v>
      </c>
      <c r="G8" s="14">
        <f t="shared" si="1"/>
        <v>10.847034771160844</v>
      </c>
      <c r="H8" s="15">
        <f t="shared" si="2"/>
        <v>0</v>
      </c>
      <c r="I8" s="14">
        <f t="shared" si="3"/>
        <v>0</v>
      </c>
      <c r="J8" s="16">
        <f t="shared" si="4"/>
        <v>0</v>
      </c>
    </row>
    <row r="9" spans="1:10">
      <c r="A9" s="17"/>
      <c r="B9" s="13" t="s">
        <v>18</v>
      </c>
      <c r="C9" s="13">
        <v>75.05</v>
      </c>
      <c r="D9" s="13">
        <f t="shared" si="0"/>
        <v>57.05</v>
      </c>
      <c r="E9" s="35">
        <v>0</v>
      </c>
      <c r="F9" s="13">
        <v>18.66</v>
      </c>
      <c r="G9" s="14">
        <f t="shared" si="1"/>
        <v>24.547467134092901</v>
      </c>
      <c r="H9" s="15">
        <f t="shared" si="2"/>
        <v>0</v>
      </c>
      <c r="I9" s="14">
        <f t="shared" si="3"/>
        <v>0</v>
      </c>
      <c r="J9" s="16">
        <f t="shared" si="4"/>
        <v>0</v>
      </c>
    </row>
    <row r="10" spans="1:10">
      <c r="A10" s="12"/>
      <c r="B10" s="13" t="s">
        <v>19</v>
      </c>
      <c r="C10" s="13">
        <v>155.16</v>
      </c>
      <c r="D10" s="13">
        <f t="shared" si="0"/>
        <v>137.16</v>
      </c>
      <c r="E10" s="35">
        <v>0</v>
      </c>
      <c r="F10" s="13">
        <v>27.08</v>
      </c>
      <c r="G10" s="14">
        <f t="shared" si="1"/>
        <v>30.633805774278212</v>
      </c>
      <c r="H10" s="15">
        <f t="shared" si="2"/>
        <v>0</v>
      </c>
      <c r="I10" s="14">
        <f t="shared" si="3"/>
        <v>0</v>
      </c>
      <c r="J10" s="16">
        <f t="shared" si="4"/>
        <v>0</v>
      </c>
    </row>
    <row r="11" spans="1:10">
      <c r="A11" s="12"/>
      <c r="B11" s="13" t="s">
        <v>20</v>
      </c>
      <c r="C11" s="13">
        <v>131.16999999999999</v>
      </c>
      <c r="D11" s="13">
        <f t="shared" si="0"/>
        <v>113.16999999999999</v>
      </c>
      <c r="E11" s="35">
        <v>0</v>
      </c>
      <c r="F11" s="13">
        <v>10.68</v>
      </c>
      <c r="G11" s="14">
        <f t="shared" si="1"/>
        <v>12.378683396659893</v>
      </c>
      <c r="H11" s="15">
        <f t="shared" si="2"/>
        <v>0</v>
      </c>
      <c r="I11" s="14">
        <f t="shared" si="3"/>
        <v>0</v>
      </c>
      <c r="J11" s="16">
        <f t="shared" si="4"/>
        <v>0</v>
      </c>
    </row>
    <row r="12" spans="1:10">
      <c r="A12" s="17"/>
      <c r="B12" s="13" t="s">
        <v>21</v>
      </c>
      <c r="C12" s="13">
        <v>131.16999999999999</v>
      </c>
      <c r="D12" s="13">
        <f t="shared" si="0"/>
        <v>113.16999999999999</v>
      </c>
      <c r="E12" s="35">
        <v>0</v>
      </c>
      <c r="F12" s="13">
        <v>10.68</v>
      </c>
      <c r="G12" s="14">
        <f t="shared" si="1"/>
        <v>12.378683396659893</v>
      </c>
      <c r="H12" s="15">
        <f t="shared" si="2"/>
        <v>0</v>
      </c>
      <c r="I12" s="14">
        <f t="shared" si="3"/>
        <v>0</v>
      </c>
      <c r="J12" s="16">
        <f t="shared" si="4"/>
        <v>0</v>
      </c>
    </row>
    <row r="13" spans="1:10">
      <c r="A13" s="17"/>
      <c r="B13" s="13" t="s">
        <v>22</v>
      </c>
      <c r="C13" s="13">
        <v>146.19</v>
      </c>
      <c r="D13" s="13">
        <f t="shared" si="0"/>
        <v>128.19</v>
      </c>
      <c r="E13" s="35">
        <v>0</v>
      </c>
      <c r="F13" s="13">
        <v>19.16</v>
      </c>
      <c r="G13" s="14">
        <f t="shared" si="1"/>
        <v>21.85038146501287</v>
      </c>
      <c r="H13" s="15">
        <f t="shared" si="2"/>
        <v>0</v>
      </c>
      <c r="I13" s="14">
        <f t="shared" si="3"/>
        <v>0</v>
      </c>
      <c r="J13" s="16">
        <f t="shared" si="4"/>
        <v>0</v>
      </c>
    </row>
    <row r="14" spans="1:10">
      <c r="A14" s="12"/>
      <c r="B14" s="13" t="s">
        <v>23</v>
      </c>
      <c r="C14" s="13">
        <v>149.21</v>
      </c>
      <c r="D14" s="13">
        <f t="shared" si="0"/>
        <v>131.21</v>
      </c>
      <c r="E14" s="35">
        <v>0</v>
      </c>
      <c r="F14" s="13">
        <v>9.39</v>
      </c>
      <c r="G14" s="14">
        <f t="shared" si="1"/>
        <v>10.67816401188934</v>
      </c>
      <c r="H14" s="15">
        <f t="shared" si="2"/>
        <v>0</v>
      </c>
      <c r="I14" s="14">
        <f t="shared" si="3"/>
        <v>0</v>
      </c>
      <c r="J14" s="16">
        <f t="shared" si="4"/>
        <v>0</v>
      </c>
    </row>
    <row r="15" spans="1:10">
      <c r="A15" s="12"/>
      <c r="B15" s="13" t="s">
        <v>24</v>
      </c>
      <c r="C15" s="13">
        <v>165.19</v>
      </c>
      <c r="D15" s="13">
        <f t="shared" si="0"/>
        <v>147.19</v>
      </c>
      <c r="E15" s="35">
        <v>0</v>
      </c>
      <c r="F15" s="13">
        <v>8.48</v>
      </c>
      <c r="G15" s="14">
        <f t="shared" si="1"/>
        <v>9.5170269719410285</v>
      </c>
      <c r="H15" s="15">
        <f t="shared" si="2"/>
        <v>0</v>
      </c>
      <c r="I15" s="14">
        <f t="shared" si="3"/>
        <v>0</v>
      </c>
      <c r="J15" s="16">
        <f t="shared" si="4"/>
        <v>0</v>
      </c>
    </row>
    <row r="16" spans="1:10">
      <c r="A16" s="12"/>
      <c r="B16" s="13" t="s">
        <v>25</v>
      </c>
      <c r="C16" s="13">
        <v>115.13</v>
      </c>
      <c r="D16" s="13">
        <f t="shared" si="0"/>
        <v>97.13</v>
      </c>
      <c r="E16" s="35">
        <v>0</v>
      </c>
      <c r="F16" s="13">
        <v>12.17</v>
      </c>
      <c r="G16" s="14">
        <f t="shared" si="1"/>
        <v>14.42532791104705</v>
      </c>
      <c r="H16" s="15">
        <f t="shared" si="2"/>
        <v>0</v>
      </c>
      <c r="I16" s="14">
        <f t="shared" si="3"/>
        <v>0</v>
      </c>
      <c r="J16" s="16">
        <f t="shared" si="4"/>
        <v>0</v>
      </c>
    </row>
    <row r="17" spans="1:10">
      <c r="A17" s="12"/>
      <c r="B17" s="13" t="s">
        <v>26</v>
      </c>
      <c r="C17" s="13">
        <v>105.09</v>
      </c>
      <c r="D17" s="13">
        <f t="shared" si="0"/>
        <v>87.09</v>
      </c>
      <c r="E17" s="35">
        <v>0</v>
      </c>
      <c r="F17" s="13">
        <v>13.33</v>
      </c>
      <c r="G17" s="14">
        <f t="shared" si="1"/>
        <v>16.085080950740615</v>
      </c>
      <c r="H17" s="15">
        <f t="shared" si="2"/>
        <v>0</v>
      </c>
      <c r="I17" s="14">
        <f t="shared" si="3"/>
        <v>0</v>
      </c>
      <c r="J17" s="16">
        <f t="shared" si="4"/>
        <v>0</v>
      </c>
    </row>
    <row r="18" spans="1:10">
      <c r="A18" s="12"/>
      <c r="B18" s="13" t="s">
        <v>27</v>
      </c>
      <c r="C18" s="13">
        <v>119.12</v>
      </c>
      <c r="D18" s="13">
        <f t="shared" si="0"/>
        <v>101.12</v>
      </c>
      <c r="E18" s="35">
        <v>0</v>
      </c>
      <c r="F18" s="13">
        <v>11.76</v>
      </c>
      <c r="G18" s="14">
        <f t="shared" si="1"/>
        <v>13.853354430379746</v>
      </c>
      <c r="H18" s="15">
        <f t="shared" si="2"/>
        <v>0</v>
      </c>
      <c r="I18" s="14">
        <f t="shared" si="3"/>
        <v>0</v>
      </c>
      <c r="J18" s="16">
        <f t="shared" si="4"/>
        <v>0</v>
      </c>
    </row>
    <row r="19" spans="1:10">
      <c r="A19" s="12"/>
      <c r="B19" s="13" t="s">
        <v>28</v>
      </c>
      <c r="C19" s="13">
        <v>204.23</v>
      </c>
      <c r="D19" s="13">
        <f t="shared" si="0"/>
        <v>186.23</v>
      </c>
      <c r="E19" s="35">
        <v>0</v>
      </c>
      <c r="F19" s="13">
        <v>13.72</v>
      </c>
      <c r="G19" s="14">
        <f t="shared" si="1"/>
        <v>15.046102131772541</v>
      </c>
      <c r="H19" s="15">
        <f t="shared" si="2"/>
        <v>0</v>
      </c>
      <c r="I19" s="14">
        <f t="shared" si="3"/>
        <v>0</v>
      </c>
      <c r="J19" s="16">
        <f t="shared" si="4"/>
        <v>0</v>
      </c>
    </row>
    <row r="20" spans="1:10">
      <c r="A20" s="12"/>
      <c r="B20" s="13" t="s">
        <v>29</v>
      </c>
      <c r="C20" s="13">
        <v>181.19</v>
      </c>
      <c r="D20" s="13">
        <f t="shared" si="0"/>
        <v>163.19</v>
      </c>
      <c r="E20" s="35">
        <v>0</v>
      </c>
      <c r="F20" s="13">
        <v>7.73</v>
      </c>
      <c r="G20" s="14">
        <f t="shared" si="1"/>
        <v>8.5826257736380906</v>
      </c>
      <c r="H20" s="15">
        <f t="shared" si="2"/>
        <v>0</v>
      </c>
      <c r="I20" s="14">
        <f t="shared" si="3"/>
        <v>0</v>
      </c>
      <c r="J20" s="16">
        <f t="shared" si="4"/>
        <v>0</v>
      </c>
    </row>
    <row r="21" spans="1:10">
      <c r="A21" s="17"/>
      <c r="B21" s="13" t="s">
        <v>30</v>
      </c>
      <c r="C21" s="13">
        <v>117.15</v>
      </c>
      <c r="D21" s="13">
        <f t="shared" si="0"/>
        <v>99.15</v>
      </c>
      <c r="E21" s="35">
        <v>0</v>
      </c>
      <c r="F21" s="13">
        <v>11.96</v>
      </c>
      <c r="G21" s="14">
        <f t="shared" si="1"/>
        <v>14.131255673222391</v>
      </c>
      <c r="H21" s="15">
        <f t="shared" si="2"/>
        <v>0</v>
      </c>
      <c r="I21" s="14">
        <f t="shared" si="3"/>
        <v>0</v>
      </c>
      <c r="J21" s="16">
        <f t="shared" si="4"/>
        <v>0</v>
      </c>
    </row>
    <row r="22" spans="1:10" ht="18.75">
      <c r="A22" s="17"/>
      <c r="B22" s="13"/>
      <c r="C22" s="7"/>
      <c r="D22" s="18" t="s">
        <v>31</v>
      </c>
      <c r="E22" s="19">
        <f>SUM(E4:E21)</f>
        <v>0</v>
      </c>
      <c r="F22" s="7"/>
      <c r="G22" s="7"/>
      <c r="H22" s="14"/>
      <c r="I22" s="20" t="s">
        <v>32</v>
      </c>
      <c r="J22" s="21">
        <f>SUM(I4:I21)</f>
        <v>0</v>
      </c>
    </row>
    <row r="23" spans="1:10" ht="36">
      <c r="A23" s="17"/>
      <c r="B23" s="13"/>
      <c r="C23" s="7"/>
      <c r="D23" s="37" t="s">
        <v>33</v>
      </c>
      <c r="E23" s="35">
        <v>0</v>
      </c>
      <c r="F23" s="7"/>
      <c r="G23" s="7"/>
      <c r="H23" s="7"/>
      <c r="I23" s="22" t="s">
        <v>34</v>
      </c>
      <c r="J23" s="23">
        <f>SUM(J4:J21)+E26</f>
        <v>0</v>
      </c>
    </row>
    <row r="24" spans="1:10" ht="18.75">
      <c r="A24" s="17"/>
      <c r="B24" s="13"/>
      <c r="C24" s="7"/>
      <c r="D24" s="18"/>
      <c r="E24" s="19"/>
      <c r="F24" s="7"/>
      <c r="G24" s="38"/>
      <c r="H24" s="39" t="s">
        <v>35</v>
      </c>
      <c r="I24" s="40"/>
      <c r="J24" s="21" t="e">
        <f>+J22/J23</f>
        <v>#DIV/0!</v>
      </c>
    </row>
    <row r="25" spans="1:10" ht="36">
      <c r="A25" s="17"/>
      <c r="B25" s="7"/>
      <c r="C25" s="7"/>
      <c r="D25" s="37" t="s">
        <v>36</v>
      </c>
      <c r="E25" s="35">
        <v>0</v>
      </c>
      <c r="F25" s="7"/>
      <c r="G25" s="24"/>
      <c r="H25" s="39" t="s">
        <v>37</v>
      </c>
      <c r="I25" s="40"/>
      <c r="J25" s="23" t="e">
        <f>+J22/E23</f>
        <v>#DIV/0!</v>
      </c>
    </row>
    <row r="26" spans="1:10" ht="15">
      <c r="A26" s="17"/>
      <c r="B26" s="25"/>
      <c r="D26" s="26" t="s">
        <v>38</v>
      </c>
      <c r="E26" s="36">
        <f>(E25)*(14/17)</f>
        <v>0</v>
      </c>
      <c r="F26" s="7"/>
      <c r="G26" s="7"/>
      <c r="H26" s="41" t="s">
        <v>39</v>
      </c>
      <c r="I26" s="40"/>
      <c r="J26" s="21" t="e">
        <f>((J24+J25)/2)+((J24-J25)/4)</f>
        <v>#DIV/0!</v>
      </c>
    </row>
    <row r="27" spans="1:10" ht="15.75" thickBot="1">
      <c r="A27" s="17"/>
      <c r="B27" s="25"/>
      <c r="E27" s="7"/>
      <c r="F27" s="7"/>
      <c r="G27" s="7"/>
      <c r="H27" s="41" t="s">
        <v>40</v>
      </c>
      <c r="I27" s="40"/>
      <c r="J27" s="27" t="e">
        <f>((J24+J25)/2)-((J24-J25)/4)</f>
        <v>#DIV/0!</v>
      </c>
    </row>
    <row r="28" spans="1:10" ht="15.75">
      <c r="A28" s="28"/>
      <c r="B28" s="29"/>
      <c r="C28" s="29"/>
      <c r="D28" s="29"/>
      <c r="E28" s="29"/>
      <c r="F28" s="29"/>
      <c r="G28" s="29"/>
      <c r="H28" s="29"/>
      <c r="I28" s="30" t="s">
        <v>41</v>
      </c>
      <c r="J28" s="31" t="e">
        <f>AVERAGE(J24:J25)</f>
        <v>#DIV/0!</v>
      </c>
    </row>
  </sheetData>
  <sheetProtection sheet="1" objects="1" scenarios="1"/>
  <mergeCells count="4">
    <mergeCell ref="H25:I25"/>
    <mergeCell ref="H26:I26"/>
    <mergeCell ref="H27:I27"/>
    <mergeCell ref="H24:I24"/>
  </mergeCells>
  <phoneticPr fontId="0" type="noConversion"/>
  <pageMargins left="0.75" right="0.75" top="1" bottom="1" header="0.5" footer="0.5"/>
  <pageSetup scale="9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Nitrogen-to-Protein Factor Calculator</dc:title>
  <dc:subject>This calculation workbook is based on the equations and measurement procedures in the related laboratory analytical procedure.</dc:subject>
  <dc:creator>NREL</dc:creator>
  <cp:keywords/>
  <dc:description/>
  <cp:lastModifiedBy>X</cp:lastModifiedBy>
  <cp:revision/>
  <dcterms:created xsi:type="dcterms:W3CDTF">2003-07-30T22:43:25Z</dcterms:created>
  <dcterms:modified xsi:type="dcterms:W3CDTF">2026-02-23T23:39:39Z</dcterms:modified>
  <cp:category/>
  <cp:contentStatus/>
</cp:coreProperties>
</file>